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Salt Jr" sheetId="1" r:id="rId1"/>
  </sheets>
  <calcPr calcId="145621"/>
</workbook>
</file>

<file path=xl/calcChain.xml><?xml version="1.0" encoding="utf-8"?>
<calcChain xmlns="http://schemas.openxmlformats.org/spreadsheetml/2006/main">
  <c r="Q33" i="1" l="1"/>
  <c r="Q32" i="1"/>
  <c r="I75" i="1" l="1"/>
  <c r="H78" i="1" l="1"/>
  <c r="I78" i="1" s="1"/>
  <c r="K78" i="1" s="1"/>
  <c r="H76" i="1"/>
  <c r="I76" i="1" s="1"/>
  <c r="K76" i="1" s="1"/>
  <c r="K75" i="1"/>
  <c r="I74" i="1"/>
  <c r="K74" i="1" s="1"/>
  <c r="I73" i="1"/>
  <c r="K73" i="1" s="1"/>
  <c r="H58" i="1"/>
  <c r="I58" i="1" s="1"/>
  <c r="K58" i="1" s="1"/>
  <c r="I56" i="1"/>
  <c r="K56" i="1" s="1"/>
  <c r="H55" i="1"/>
  <c r="I55" i="1" s="1"/>
  <c r="K55" i="1" s="1"/>
  <c r="I54" i="1"/>
  <c r="K54" i="1" s="1"/>
  <c r="I53" i="1"/>
  <c r="K53" i="1" s="1"/>
  <c r="I45" i="1"/>
  <c r="K45" i="1" s="1"/>
  <c r="I44" i="1"/>
  <c r="K44" i="1" s="1"/>
  <c r="I42" i="1"/>
  <c r="K42" i="1" s="1"/>
  <c r="I36" i="1"/>
  <c r="K36" i="1" s="1"/>
  <c r="I35" i="1"/>
  <c r="K35" i="1" s="1"/>
  <c r="I33" i="1"/>
  <c r="K33" i="1" s="1"/>
  <c r="I32" i="1"/>
  <c r="K32" i="1" s="1"/>
  <c r="I31" i="1"/>
  <c r="K31" i="1" s="1"/>
  <c r="I28" i="1"/>
  <c r="K28" i="1" s="1"/>
  <c r="I25" i="1"/>
  <c r="K25" i="1" s="1"/>
  <c r="I24" i="1"/>
  <c r="K24" i="1" s="1"/>
  <c r="I22" i="1"/>
  <c r="K22" i="1" s="1"/>
  <c r="H12" i="1"/>
  <c r="I12" i="1" s="1"/>
  <c r="K12" i="1" s="1"/>
  <c r="I10" i="1"/>
  <c r="K10" i="1" s="1"/>
  <c r="I9" i="1"/>
  <c r="K9" i="1" s="1"/>
  <c r="I8" i="1"/>
  <c r="K8" i="1" s="1"/>
  <c r="I7" i="1"/>
  <c r="K7" i="1" s="1"/>
  <c r="I6" i="1"/>
  <c r="K6" i="1" s="1"/>
  <c r="K47" i="1" l="1"/>
  <c r="K80" i="1"/>
  <c r="K84" i="1" s="1"/>
  <c r="K63" i="1" s="1"/>
  <c r="K18" i="1"/>
  <c r="K38" i="1"/>
  <c r="K61" i="1"/>
  <c r="K65" i="1" l="1"/>
</calcChain>
</file>

<file path=xl/sharedStrings.xml><?xml version="1.0" encoding="utf-8"?>
<sst xmlns="http://schemas.openxmlformats.org/spreadsheetml/2006/main" count="147" uniqueCount="64">
  <si>
    <t>Wing</t>
  </si>
  <si>
    <t>cross section</t>
  </si>
  <si>
    <t>Planned</t>
  </si>
  <si>
    <t>Actual</t>
  </si>
  <si>
    <t>length</t>
  </si>
  <si>
    <t>x1</t>
  </si>
  <si>
    <t>y1</t>
  </si>
  <si>
    <t>x2</t>
  </si>
  <si>
    <t>y2</t>
  </si>
  <si>
    <t>density</t>
  </si>
  <si>
    <t>weight</t>
  </si>
  <si>
    <t>Spars</t>
  </si>
  <si>
    <t>boron + glue</t>
  </si>
  <si>
    <t>middle ribs</t>
  </si>
  <si>
    <t>compr ribs</t>
  </si>
  <si>
    <t>tips</t>
  </si>
  <si>
    <t>spray glue</t>
  </si>
  <si>
    <t>OS film</t>
  </si>
  <si>
    <t>tissue tubes</t>
  </si>
  <si>
    <t>tissue tube glue</t>
  </si>
  <si>
    <t>dihedral  glue</t>
  </si>
  <si>
    <t>Wing Total</t>
  </si>
  <si>
    <t>Motor Stick</t>
  </si>
  <si>
    <t>blank</t>
  </si>
  <si>
    <t>seam glue</t>
  </si>
  <si>
    <t>front web</t>
  </si>
  <si>
    <t>web glue + tissue</t>
  </si>
  <si>
    <t>rear web</t>
  </si>
  <si>
    <t>rear hook</t>
  </si>
  <si>
    <t>cap</t>
  </si>
  <si>
    <t>bracing line (kevlar)</t>
  </si>
  <si>
    <t>wing posts</t>
  </si>
  <si>
    <t>MS Total</t>
  </si>
  <si>
    <t xml:space="preserve">Tailboom </t>
  </si>
  <si>
    <t>stab posts</t>
  </si>
  <si>
    <t>TB Total</t>
  </si>
  <si>
    <t>.</t>
  </si>
  <si>
    <t>Fin</t>
  </si>
  <si>
    <t>Stab</t>
  </si>
  <si>
    <t>left</t>
  </si>
  <si>
    <t>right</t>
  </si>
  <si>
    <t>boron</t>
  </si>
  <si>
    <t>ribs</t>
  </si>
  <si>
    <t>cover</t>
  </si>
  <si>
    <t>Stab Total</t>
  </si>
  <si>
    <t>Prop Total</t>
  </si>
  <si>
    <t>Total</t>
  </si>
  <si>
    <t>Prop (1 blade)</t>
  </si>
  <si>
    <t>outline</t>
  </si>
  <si>
    <t>spar</t>
  </si>
  <si>
    <t>Fixed Pitch Prop Hub</t>
  </si>
  <si>
    <t>no.</t>
  </si>
  <si>
    <t>grain</t>
  </si>
  <si>
    <t>A</t>
  </si>
  <si>
    <t>C</t>
  </si>
  <si>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measurements represent sheet thickness</t>
    </r>
  </si>
  <si>
    <t>extension</t>
  </si>
  <si>
    <t>.25 ID to  .219 ID</t>
  </si>
  <si>
    <t>.25 ID to .110 ID</t>
  </si>
  <si>
    <t>.255 ID + .025 shrinkage</t>
  </si>
  <si>
    <t>Harlan bearing</t>
  </si>
  <si>
    <t>.26 ID + .025 to .12 ID + .010 shrinkage</t>
  </si>
  <si>
    <t>.262 ID + .025 =</t>
  </si>
  <si>
    <t>.231 ID + .025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</si>
</sst>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4" fontId="1" fillId="0" borderId="0" xfId="0" applyNumberFormat="1" applyFont="1"/>
    <xf numFmtId="165" fontId="1" fillId="0" borderId="0" xfId="0" applyNumberFormat="1" applyFont="1"/>
    <xf numFmtId="0" fontId="0" fillId="0" borderId="0" xfId="0" applyFont="1" applyAlignment="1">
      <alignment horizontal="left" inden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3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2" fillId="0" borderId="0" xfId="0" applyFont="1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2" fillId="0" borderId="2" xfId="0" applyFont="1" applyBorder="1"/>
    <xf numFmtId="165" fontId="0" fillId="0" borderId="0" xfId="0" applyNumberFormat="1" applyFont="1"/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4"/>
  <sheetViews>
    <sheetView tabSelected="1" topLeftCell="A22" workbookViewId="0">
      <selection activeCell="H10" sqref="H10"/>
    </sheetView>
  </sheetViews>
  <sheetFormatPr defaultRowHeight="12.75" x14ac:dyDescent="0.2"/>
  <cols>
    <col min="1" max="1" width="20.5703125" bestFit="1" customWidth="1"/>
    <col min="2" max="2" width="5.140625" customWidth="1"/>
    <col min="3" max="3" width="7" customWidth="1"/>
    <col min="4" max="7" width="6" bestFit="1" customWidth="1"/>
    <col min="8" max="8" width="8" bestFit="1" customWidth="1"/>
    <col min="9" max="9" width="8.42578125" style="2" customWidth="1"/>
    <col min="10" max="10" width="5" style="29" customWidth="1"/>
    <col min="11" max="11" width="9.5703125" style="3" bestFit="1" customWidth="1"/>
    <col min="12" max="12" width="9.140625" style="1"/>
  </cols>
  <sheetData>
    <row r="4" spans="1:15" ht="13.5" thickBot="1" x14ac:dyDescent="0.25">
      <c r="A4" s="1" t="s">
        <v>0</v>
      </c>
      <c r="B4" s="1"/>
      <c r="D4" s="34" t="s">
        <v>1</v>
      </c>
      <c r="E4" s="35"/>
      <c r="F4" s="35"/>
      <c r="G4" s="35"/>
      <c r="K4" s="28" t="s">
        <v>2</v>
      </c>
      <c r="L4" s="15" t="s">
        <v>3</v>
      </c>
    </row>
    <row r="5" spans="1:15" x14ac:dyDescent="0.2">
      <c r="B5" t="s">
        <v>52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5" t="s">
        <v>9</v>
      </c>
      <c r="I5" s="7" t="s">
        <v>10</v>
      </c>
      <c r="J5" s="29" t="s">
        <v>51</v>
      </c>
      <c r="K5" s="8" t="s">
        <v>10</v>
      </c>
      <c r="O5" s="9"/>
    </row>
    <row r="6" spans="1:15" x14ac:dyDescent="0.2">
      <c r="A6" s="10" t="s">
        <v>11</v>
      </c>
      <c r="B6" s="10" t="s">
        <v>53</v>
      </c>
      <c r="C6">
        <v>15.5</v>
      </c>
      <c r="D6" s="1">
        <v>0.04</v>
      </c>
      <c r="E6">
        <v>5.2999999999999999E-2</v>
      </c>
      <c r="F6" s="9">
        <v>0.04</v>
      </c>
      <c r="G6">
        <v>5.2999999999999999E-2</v>
      </c>
      <c r="H6">
        <v>5.5</v>
      </c>
      <c r="I6" s="2">
        <f>C6*(D6*E6+F6*G6)/2*H6/3.81</f>
        <v>4.7435695538057744E-2</v>
      </c>
      <c r="J6" s="29">
        <v>2</v>
      </c>
      <c r="K6" s="3">
        <f t="shared" ref="K6:K10" si="0">I6*J6</f>
        <v>9.4871391076115488E-2</v>
      </c>
      <c r="M6" s="9"/>
      <c r="N6" t="s">
        <v>55</v>
      </c>
    </row>
    <row r="7" spans="1:15" x14ac:dyDescent="0.2">
      <c r="A7" s="10" t="s">
        <v>12</v>
      </c>
      <c r="B7" s="10"/>
      <c r="C7">
        <v>15</v>
      </c>
      <c r="H7">
        <v>5.0000000000000001E-4</v>
      </c>
      <c r="I7" s="2">
        <f>C7*H7</f>
        <v>7.4999999999999997E-3</v>
      </c>
      <c r="J7" s="29">
        <v>4</v>
      </c>
      <c r="K7" s="3">
        <f t="shared" si="0"/>
        <v>0.03</v>
      </c>
      <c r="M7" s="9"/>
    </row>
    <row r="8" spans="1:15" x14ac:dyDescent="0.2">
      <c r="A8" s="10" t="s">
        <v>13</v>
      </c>
      <c r="B8" s="10" t="s">
        <v>54</v>
      </c>
      <c r="C8">
        <v>7.73</v>
      </c>
      <c r="D8" s="1">
        <v>2.5000000000000001E-2</v>
      </c>
      <c r="E8">
        <v>0.05</v>
      </c>
      <c r="F8">
        <v>2.5000000000000001E-2</v>
      </c>
      <c r="G8">
        <v>0.05</v>
      </c>
      <c r="H8">
        <v>5</v>
      </c>
      <c r="I8" s="2">
        <f>C8*D8*E8*H8/3.81</f>
        <v>1.2680446194225726E-2</v>
      </c>
      <c r="J8" s="29">
        <v>3</v>
      </c>
      <c r="K8" s="3">
        <f t="shared" si="0"/>
        <v>3.8041338582677178E-2</v>
      </c>
    </row>
    <row r="9" spans="1:15" x14ac:dyDescent="0.2">
      <c r="A9" s="10" t="s">
        <v>14</v>
      </c>
      <c r="B9" s="10" t="s">
        <v>54</v>
      </c>
      <c r="C9">
        <v>7.73</v>
      </c>
      <c r="D9" s="1">
        <v>2.5000000000000001E-2</v>
      </c>
      <c r="E9">
        <v>7.0000000000000007E-2</v>
      </c>
      <c r="F9">
        <v>2.5000000000000001E-2</v>
      </c>
      <c r="G9">
        <v>7.0000000000000007E-2</v>
      </c>
      <c r="H9">
        <v>5</v>
      </c>
      <c r="I9" s="2">
        <f>C9*D9*E9*H9/3.81</f>
        <v>1.7752624671916014E-2</v>
      </c>
      <c r="J9" s="29">
        <v>2</v>
      </c>
      <c r="K9" s="3">
        <f t="shared" si="0"/>
        <v>3.5505249343832028E-2</v>
      </c>
    </row>
    <row r="10" spans="1:15" x14ac:dyDescent="0.2">
      <c r="A10" s="10" t="s">
        <v>15</v>
      </c>
      <c r="B10" s="10" t="s">
        <v>53</v>
      </c>
      <c r="C10" s="9">
        <v>14</v>
      </c>
      <c r="D10" s="1">
        <v>3.9E-2</v>
      </c>
      <c r="E10" s="9">
        <v>0.04</v>
      </c>
      <c r="F10" s="9">
        <v>3.9E-2</v>
      </c>
      <c r="G10" s="9">
        <v>0.04</v>
      </c>
      <c r="H10" s="9">
        <v>4.5999999999999996</v>
      </c>
      <c r="I10" s="11">
        <f>C10*(D10*E10+F10*G10)/2*H10/3.81</f>
        <v>2.6368503937007869E-2</v>
      </c>
      <c r="J10" s="30">
        <v>2</v>
      </c>
      <c r="K10" s="12">
        <f t="shared" si="0"/>
        <v>5.2737007874015737E-2</v>
      </c>
    </row>
    <row r="11" spans="1:15" x14ac:dyDescent="0.2">
      <c r="A11" s="10" t="s">
        <v>16</v>
      </c>
      <c r="B11" s="10"/>
      <c r="K11" s="27">
        <v>8.0000000000000002E-3</v>
      </c>
    </row>
    <row r="12" spans="1:15" x14ac:dyDescent="0.2">
      <c r="A12" s="10" t="s">
        <v>17</v>
      </c>
      <c r="B12" s="10"/>
      <c r="C12">
        <v>160</v>
      </c>
      <c r="H12">
        <f>0.055/100</f>
        <v>5.5000000000000003E-4</v>
      </c>
      <c r="I12" s="2">
        <f>C12*H12</f>
        <v>8.8000000000000009E-2</v>
      </c>
      <c r="J12" s="29">
        <v>1</v>
      </c>
      <c r="K12" s="3">
        <f>I12*J12</f>
        <v>8.8000000000000009E-2</v>
      </c>
    </row>
    <row r="13" spans="1:15" x14ac:dyDescent="0.2">
      <c r="A13" s="10"/>
      <c r="B13" s="10"/>
    </row>
    <row r="14" spans="1:15" x14ac:dyDescent="0.2">
      <c r="A14" s="10" t="s">
        <v>18</v>
      </c>
      <c r="B14" s="10"/>
      <c r="K14" s="3">
        <v>0.01</v>
      </c>
    </row>
    <row r="15" spans="1:15" x14ac:dyDescent="0.2">
      <c r="A15" s="13" t="s">
        <v>19</v>
      </c>
      <c r="B15" s="13"/>
      <c r="K15" s="3">
        <v>2E-3</v>
      </c>
    </row>
    <row r="16" spans="1:15" x14ac:dyDescent="0.2">
      <c r="A16" s="13" t="s">
        <v>20</v>
      </c>
      <c r="B16" s="13"/>
      <c r="K16" s="3">
        <v>3.0000000000000001E-3</v>
      </c>
    </row>
    <row r="17" spans="1:17" x14ac:dyDescent="0.2">
      <c r="A17" s="13"/>
      <c r="B17" s="13"/>
    </row>
    <row r="18" spans="1:17" x14ac:dyDescent="0.2">
      <c r="A18" s="1" t="s">
        <v>21</v>
      </c>
      <c r="B18" s="1"/>
      <c r="C18" s="1"/>
      <c r="D18" s="1"/>
      <c r="E18" s="1"/>
      <c r="F18" s="1"/>
      <c r="G18" s="1"/>
      <c r="H18" s="1"/>
      <c r="I18" s="14"/>
      <c r="J18" s="31"/>
      <c r="K18" s="4">
        <f>SUM(K6:K16)</f>
        <v>0.36215498687664049</v>
      </c>
    </row>
    <row r="19" spans="1:17" x14ac:dyDescent="0.2">
      <c r="A19" s="10"/>
      <c r="B19" s="10"/>
    </row>
    <row r="20" spans="1:17" ht="13.5" thickBot="1" x14ac:dyDescent="0.25">
      <c r="A20" s="1" t="s">
        <v>22</v>
      </c>
      <c r="B20" s="1"/>
      <c r="D20" s="34" t="s">
        <v>1</v>
      </c>
      <c r="E20" s="35"/>
      <c r="F20" s="35"/>
      <c r="G20" s="35"/>
      <c r="K20" s="28" t="s">
        <v>2</v>
      </c>
      <c r="L20" s="15" t="s">
        <v>3</v>
      </c>
    </row>
    <row r="21" spans="1:17" s="5" customFormat="1" x14ac:dyDescent="0.2">
      <c r="B21" t="s">
        <v>52</v>
      </c>
      <c r="C21" s="5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5" t="s">
        <v>9</v>
      </c>
      <c r="I21" s="7" t="s">
        <v>10</v>
      </c>
      <c r="J21" s="29" t="s">
        <v>51</v>
      </c>
      <c r="K21" s="8" t="s">
        <v>10</v>
      </c>
      <c r="L21" s="15"/>
    </row>
    <row r="22" spans="1:17" x14ac:dyDescent="0.2">
      <c r="A22" s="10" t="s">
        <v>23</v>
      </c>
      <c r="B22" s="10" t="s">
        <v>54</v>
      </c>
      <c r="C22">
        <v>9</v>
      </c>
      <c r="D22" s="1">
        <v>1.4999999999999999E-2</v>
      </c>
      <c r="E22">
        <v>0.82499999999999996</v>
      </c>
      <c r="F22">
        <v>1.4999999999999999E-2</v>
      </c>
      <c r="G22">
        <v>0.82499999999999996</v>
      </c>
      <c r="H22" s="9">
        <v>4</v>
      </c>
      <c r="I22" s="2">
        <f>C22*(D22*E22+F22*G22)/2*H22/3.81</f>
        <v>0.1169291338582677</v>
      </c>
      <c r="J22" s="29">
        <v>1</v>
      </c>
      <c r="K22" s="3">
        <f>I22*J22</f>
        <v>0.1169291338582677</v>
      </c>
      <c r="O22" t="s">
        <v>59</v>
      </c>
    </row>
    <row r="23" spans="1:17" x14ac:dyDescent="0.2">
      <c r="A23" s="10" t="s">
        <v>24</v>
      </c>
      <c r="B23" s="10"/>
      <c r="K23" s="3">
        <v>0.01</v>
      </c>
    </row>
    <row r="24" spans="1:17" x14ac:dyDescent="0.2">
      <c r="A24" s="10" t="s">
        <v>12</v>
      </c>
      <c r="B24" s="10"/>
      <c r="C24">
        <v>12</v>
      </c>
      <c r="H24">
        <v>5.0000000000000001E-4</v>
      </c>
      <c r="I24" s="2">
        <f>C24*H24</f>
        <v>6.0000000000000001E-3</v>
      </c>
      <c r="J24" s="29">
        <v>2</v>
      </c>
      <c r="K24" s="3">
        <f>I24*J24</f>
        <v>1.2E-2</v>
      </c>
    </row>
    <row r="25" spans="1:17" x14ac:dyDescent="0.2">
      <c r="A25" s="10" t="s">
        <v>25</v>
      </c>
      <c r="B25" s="10" t="s">
        <v>54</v>
      </c>
      <c r="C25">
        <v>0.75</v>
      </c>
      <c r="D25" s="1">
        <v>2.5000000000000001E-2</v>
      </c>
      <c r="E25">
        <v>0.28000000000000003</v>
      </c>
      <c r="F25">
        <v>2.5000000000000001E-2</v>
      </c>
      <c r="G25">
        <v>0.28000000000000003</v>
      </c>
      <c r="H25">
        <v>5</v>
      </c>
      <c r="I25" s="2">
        <f>C25*(D25*E25+F25*G25)/2*H25/3.81</f>
        <v>6.8897637795275607E-3</v>
      </c>
      <c r="J25" s="29">
        <v>1</v>
      </c>
      <c r="K25" s="3">
        <f>I25*J25</f>
        <v>6.8897637795275607E-3</v>
      </c>
    </row>
    <row r="26" spans="1:17" x14ac:dyDescent="0.2">
      <c r="A26" s="10" t="s">
        <v>26</v>
      </c>
      <c r="B26" s="10"/>
      <c r="K26" s="3">
        <v>5.0000000000000001E-3</v>
      </c>
    </row>
    <row r="27" spans="1:17" x14ac:dyDescent="0.2">
      <c r="A27" s="10" t="s">
        <v>60</v>
      </c>
      <c r="B27" s="10"/>
      <c r="K27" s="3">
        <v>2.5000000000000001E-2</v>
      </c>
    </row>
    <row r="28" spans="1:17" x14ac:dyDescent="0.2">
      <c r="A28" s="10" t="s">
        <v>27</v>
      </c>
      <c r="B28" s="10" t="s">
        <v>54</v>
      </c>
      <c r="C28">
        <v>0.6</v>
      </c>
      <c r="D28" s="1">
        <v>2.5000000000000001E-2</v>
      </c>
      <c r="E28">
        <v>0.28000000000000003</v>
      </c>
      <c r="F28">
        <v>2.5000000000000001E-2</v>
      </c>
      <c r="G28">
        <v>0.28000000000000003</v>
      </c>
      <c r="H28">
        <v>5</v>
      </c>
      <c r="I28" s="2">
        <f>C28*(D28*E28+F28*G28)/2*H28/3.81</f>
        <v>5.511811023622048E-3</v>
      </c>
      <c r="J28" s="29">
        <v>1</v>
      </c>
      <c r="K28" s="3">
        <f>I28*J28</f>
        <v>5.511811023622048E-3</v>
      </c>
    </row>
    <row r="29" spans="1:17" x14ac:dyDescent="0.2">
      <c r="A29" s="10" t="s">
        <v>26</v>
      </c>
      <c r="B29" s="10"/>
      <c r="K29" s="3">
        <v>2E-3</v>
      </c>
    </row>
    <row r="30" spans="1:17" x14ac:dyDescent="0.2">
      <c r="A30" s="10" t="s">
        <v>28</v>
      </c>
      <c r="B30" s="10"/>
      <c r="K30" s="3">
        <v>1.4999999999999999E-2</v>
      </c>
    </row>
    <row r="31" spans="1:17" x14ac:dyDescent="0.2">
      <c r="A31" s="10" t="s">
        <v>29</v>
      </c>
      <c r="B31" s="10" t="s">
        <v>54</v>
      </c>
      <c r="C31">
        <v>0.28000000000000003</v>
      </c>
      <c r="D31" s="1">
        <v>2.5000000000000001E-2</v>
      </c>
      <c r="E31">
        <v>0.25</v>
      </c>
      <c r="F31">
        <v>2.5000000000000001E-2</v>
      </c>
      <c r="G31">
        <v>0.25</v>
      </c>
      <c r="H31">
        <v>5</v>
      </c>
      <c r="I31" s="2">
        <f>C31*(D31*E31+F31*G31)/2*H31/3.81</f>
        <v>2.2965879265091868E-3</v>
      </c>
      <c r="J31" s="29">
        <v>1</v>
      </c>
      <c r="K31" s="3">
        <f>I31*J31</f>
        <v>2.2965879265091868E-3</v>
      </c>
    </row>
    <row r="32" spans="1:17" x14ac:dyDescent="0.2">
      <c r="A32" s="10" t="s">
        <v>56</v>
      </c>
      <c r="B32" s="10" t="s">
        <v>54</v>
      </c>
      <c r="C32">
        <v>4</v>
      </c>
      <c r="D32" s="1">
        <v>1.2E-2</v>
      </c>
      <c r="E32">
        <v>0.85</v>
      </c>
      <c r="F32">
        <v>1.2E-2</v>
      </c>
      <c r="G32">
        <v>0.75</v>
      </c>
      <c r="H32">
        <v>4</v>
      </c>
      <c r="I32" s="2">
        <f>C32*(D32*E32+F32*G32)/2*H32/3.81</f>
        <v>4.0314960629921265E-2</v>
      </c>
      <c r="J32" s="29">
        <v>1</v>
      </c>
      <c r="K32" s="3">
        <f>I32*J32</f>
        <v>4.0314960629921265E-2</v>
      </c>
      <c r="L32"/>
      <c r="M32" t="s">
        <v>57</v>
      </c>
      <c r="N32" s="1"/>
      <c r="O32" t="s">
        <v>62</v>
      </c>
      <c r="Q32">
        <f>0.262*PI()+0.025</f>
        <v>0.84809727524052581</v>
      </c>
    </row>
    <row r="33" spans="1:17" x14ac:dyDescent="0.2">
      <c r="A33" s="10" t="s">
        <v>30</v>
      </c>
      <c r="B33" s="10"/>
      <c r="C33">
        <v>12</v>
      </c>
      <c r="H33">
        <v>8.0000000000000004E-4</v>
      </c>
      <c r="I33" s="2">
        <f>C33*H33</f>
        <v>9.6000000000000009E-3</v>
      </c>
      <c r="J33" s="29">
        <v>1</v>
      </c>
      <c r="K33" s="3">
        <f>I33*J33</f>
        <v>9.6000000000000009E-3</v>
      </c>
      <c r="O33" t="s">
        <v>63</v>
      </c>
      <c r="Q33">
        <f>0.231*PI()+0.025</f>
        <v>0.75070790297924228</v>
      </c>
    </row>
    <row r="34" spans="1:17" x14ac:dyDescent="0.2">
      <c r="A34" s="16"/>
      <c r="B34" s="16"/>
    </row>
    <row r="35" spans="1:17" x14ac:dyDescent="0.2">
      <c r="A35" s="10" t="s">
        <v>31</v>
      </c>
      <c r="B35" s="10" t="s">
        <v>53</v>
      </c>
      <c r="C35">
        <v>2.75</v>
      </c>
      <c r="D35" s="1">
        <v>5.6000000000000001E-2</v>
      </c>
      <c r="E35">
        <v>5.1999999999999998E-2</v>
      </c>
      <c r="F35">
        <v>5.6000000000000001E-2</v>
      </c>
      <c r="G35">
        <v>5.1999999999999998E-2</v>
      </c>
      <c r="H35">
        <v>6</v>
      </c>
      <c r="I35" s="2">
        <f>C35*(D35*E35+F35*G35)/2*H35/3.81</f>
        <v>1.2611023622047243E-2</v>
      </c>
      <c r="J35" s="29">
        <v>2</v>
      </c>
      <c r="K35" s="3">
        <f>I35*J35</f>
        <v>2.5222047244094485E-2</v>
      </c>
    </row>
    <row r="36" spans="1:17" x14ac:dyDescent="0.2">
      <c r="A36" s="17" t="s">
        <v>12</v>
      </c>
      <c r="B36" s="17"/>
      <c r="C36">
        <v>2.5</v>
      </c>
      <c r="H36">
        <v>5.0000000000000001E-4</v>
      </c>
      <c r="I36" s="2">
        <f>C36*H36</f>
        <v>1.25E-3</v>
      </c>
      <c r="J36" s="29">
        <v>8</v>
      </c>
      <c r="K36" s="3">
        <f>I36*J36</f>
        <v>0.01</v>
      </c>
    </row>
    <row r="37" spans="1:17" x14ac:dyDescent="0.2">
      <c r="A37" s="9"/>
      <c r="B37" s="9"/>
    </row>
    <row r="38" spans="1:17" x14ac:dyDescent="0.2">
      <c r="A38" s="1" t="s">
        <v>32</v>
      </c>
      <c r="B38" s="1"/>
      <c r="K38" s="4">
        <f>SUM(K22:K37)</f>
        <v>0.28576430446194229</v>
      </c>
    </row>
    <row r="40" spans="1:17" ht="13.5" thickBot="1" x14ac:dyDescent="0.25">
      <c r="A40" s="1" t="s">
        <v>33</v>
      </c>
      <c r="B40" s="1"/>
      <c r="D40" s="34" t="s">
        <v>1</v>
      </c>
      <c r="E40" s="35"/>
      <c r="F40" s="35"/>
      <c r="G40" s="35"/>
      <c r="K40" s="28" t="s">
        <v>2</v>
      </c>
      <c r="L40" s="15" t="s">
        <v>3</v>
      </c>
    </row>
    <row r="41" spans="1:17" x14ac:dyDescent="0.2">
      <c r="B41" t="s">
        <v>52</v>
      </c>
      <c r="C41" s="5" t="s">
        <v>4</v>
      </c>
      <c r="D41" s="6" t="s">
        <v>5</v>
      </c>
      <c r="E41" s="6" t="s">
        <v>6</v>
      </c>
      <c r="F41" s="6" t="s">
        <v>7</v>
      </c>
      <c r="G41" s="6" t="s">
        <v>8</v>
      </c>
      <c r="H41" s="5" t="s">
        <v>9</v>
      </c>
      <c r="I41" s="7" t="s">
        <v>10</v>
      </c>
      <c r="J41" s="29" t="s">
        <v>51</v>
      </c>
      <c r="K41" s="8" t="s">
        <v>10</v>
      </c>
    </row>
    <row r="42" spans="1:17" x14ac:dyDescent="0.2">
      <c r="A42" s="10" t="s">
        <v>23</v>
      </c>
      <c r="B42" s="10" t="s">
        <v>54</v>
      </c>
      <c r="C42">
        <v>18</v>
      </c>
      <c r="D42" s="1">
        <v>0.01</v>
      </c>
      <c r="E42" s="3">
        <v>0.84</v>
      </c>
      <c r="F42" s="9">
        <v>0.01</v>
      </c>
      <c r="G42">
        <v>0.38500000000000001</v>
      </c>
      <c r="H42" s="9">
        <v>4.8</v>
      </c>
      <c r="I42" s="2">
        <f>C42*(D42*E42+F42*G42)/2*H42/3.81</f>
        <v>0.13889763779527559</v>
      </c>
      <c r="J42" s="29">
        <v>1</v>
      </c>
      <c r="K42" s="3">
        <f>I42*J42</f>
        <v>0.13889763779527559</v>
      </c>
      <c r="M42" t="s">
        <v>58</v>
      </c>
      <c r="O42" t="s">
        <v>61</v>
      </c>
    </row>
    <row r="43" spans="1:17" x14ac:dyDescent="0.2">
      <c r="A43" s="10" t="s">
        <v>24</v>
      </c>
      <c r="B43" s="10"/>
      <c r="K43" s="3">
        <v>0.01</v>
      </c>
    </row>
    <row r="44" spans="1:17" x14ac:dyDescent="0.2">
      <c r="A44" s="10" t="s">
        <v>12</v>
      </c>
      <c r="B44" s="10"/>
      <c r="C44">
        <v>18</v>
      </c>
      <c r="H44">
        <v>5.0000000000000001E-4</v>
      </c>
      <c r="I44" s="2">
        <f>C44*H44</f>
        <v>9.0000000000000011E-3</v>
      </c>
      <c r="J44" s="29">
        <v>2</v>
      </c>
      <c r="K44" s="3">
        <f>I44*J44</f>
        <v>1.8000000000000002E-2</v>
      </c>
    </row>
    <row r="45" spans="1:17" x14ac:dyDescent="0.2">
      <c r="A45" s="10" t="s">
        <v>34</v>
      </c>
      <c r="B45" s="10" t="s">
        <v>53</v>
      </c>
      <c r="C45">
        <v>0.75</v>
      </c>
      <c r="D45" s="1">
        <v>5.6000000000000001E-2</v>
      </c>
      <c r="E45">
        <v>5.1999999999999998E-2</v>
      </c>
      <c r="F45">
        <v>5.6000000000000001E-2</v>
      </c>
      <c r="G45">
        <v>5.1999999999999998E-2</v>
      </c>
      <c r="H45">
        <v>5</v>
      </c>
      <c r="I45" s="2">
        <f>C45*(D45*E45+F45*G45)/2*H45/3.81</f>
        <v>2.8661417322834648E-3</v>
      </c>
      <c r="J45" s="29">
        <v>2</v>
      </c>
      <c r="K45" s="3">
        <f>I45*J45</f>
        <v>5.7322834645669295E-3</v>
      </c>
    </row>
    <row r="46" spans="1:17" x14ac:dyDescent="0.2">
      <c r="A46" s="1"/>
      <c r="B46" s="1"/>
      <c r="K46" s="4"/>
    </row>
    <row r="47" spans="1:17" x14ac:dyDescent="0.2">
      <c r="A47" s="1" t="s">
        <v>35</v>
      </c>
      <c r="B47" s="1"/>
      <c r="K47" s="4">
        <f>SUM(K42:K45)</f>
        <v>0.17262992125984253</v>
      </c>
      <c r="L47" s="1" t="s">
        <v>36</v>
      </c>
    </row>
    <row r="48" spans="1:17" x14ac:dyDescent="0.2">
      <c r="A48" s="1"/>
      <c r="B48" s="1"/>
      <c r="K48" s="4"/>
    </row>
    <row r="49" spans="1:17" s="1" customFormat="1" x14ac:dyDescent="0.2">
      <c r="A49" s="1" t="s">
        <v>37</v>
      </c>
      <c r="C49"/>
      <c r="D49"/>
      <c r="E49"/>
      <c r="F49"/>
      <c r="G49"/>
      <c r="H49"/>
      <c r="I49" s="2"/>
      <c r="J49" s="29"/>
      <c r="K49" s="4">
        <v>0.02</v>
      </c>
      <c r="M49"/>
      <c r="N49"/>
      <c r="O49"/>
      <c r="P49"/>
      <c r="Q49"/>
    </row>
    <row r="50" spans="1:17" s="1" customFormat="1" x14ac:dyDescent="0.2">
      <c r="C50"/>
      <c r="D50"/>
      <c r="E50"/>
      <c r="F50"/>
      <c r="G50"/>
      <c r="H50"/>
      <c r="I50" s="2"/>
      <c r="J50" s="29"/>
      <c r="K50" s="4"/>
      <c r="M50"/>
      <c r="N50"/>
      <c r="O50"/>
      <c r="P50"/>
      <c r="Q50"/>
    </row>
    <row r="51" spans="1:17" s="1" customFormat="1" ht="13.5" thickBot="1" x14ac:dyDescent="0.25">
      <c r="A51" s="1" t="s">
        <v>38</v>
      </c>
      <c r="C51"/>
      <c r="D51" s="34" t="s">
        <v>1</v>
      </c>
      <c r="E51" s="35"/>
      <c r="F51" s="35"/>
      <c r="G51" s="35"/>
      <c r="H51"/>
      <c r="I51" s="2"/>
      <c r="J51" s="29"/>
      <c r="K51" s="28" t="s">
        <v>2</v>
      </c>
      <c r="L51" s="15" t="s">
        <v>3</v>
      </c>
      <c r="M51"/>
      <c r="N51"/>
      <c r="O51"/>
      <c r="P51"/>
      <c r="Q51"/>
    </row>
    <row r="52" spans="1:17" s="1" customFormat="1" x14ac:dyDescent="0.2">
      <c r="B52" t="s">
        <v>52</v>
      </c>
      <c r="C52" s="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5" t="s">
        <v>9</v>
      </c>
      <c r="I52" s="7" t="s">
        <v>10</v>
      </c>
      <c r="J52" s="29" t="s">
        <v>51</v>
      </c>
      <c r="K52" s="8" t="s">
        <v>10</v>
      </c>
      <c r="M52"/>
      <c r="N52"/>
      <c r="O52"/>
      <c r="P52"/>
      <c r="Q52"/>
    </row>
    <row r="53" spans="1:17" s="1" customFormat="1" x14ac:dyDescent="0.2">
      <c r="A53" s="16" t="s">
        <v>39</v>
      </c>
      <c r="B53" s="13" t="s">
        <v>53</v>
      </c>
      <c r="C53">
        <v>19.25</v>
      </c>
      <c r="D53" s="1">
        <v>2.5000000000000001E-2</v>
      </c>
      <c r="E53" s="3">
        <v>0.04</v>
      </c>
      <c r="F53">
        <v>2.5000000000000001E-2</v>
      </c>
      <c r="G53" s="3">
        <v>0.04</v>
      </c>
      <c r="H53">
        <v>5</v>
      </c>
      <c r="I53" s="2">
        <f>C53*(D53*E53+F53*G53)/2*H53/3.81</f>
        <v>2.5262467191601051E-2</v>
      </c>
      <c r="J53" s="29">
        <v>1</v>
      </c>
      <c r="K53" s="3">
        <f>I53*J53</f>
        <v>2.5262467191601051E-2</v>
      </c>
      <c r="M53"/>
      <c r="N53"/>
      <c r="O53"/>
      <c r="P53"/>
      <c r="Q53"/>
    </row>
    <row r="54" spans="1:17" s="1" customFormat="1" x14ac:dyDescent="0.2">
      <c r="A54" s="16" t="s">
        <v>40</v>
      </c>
      <c r="B54" s="13" t="s">
        <v>53</v>
      </c>
      <c r="C54">
        <v>19.25</v>
      </c>
      <c r="D54" s="1">
        <v>2.5000000000000001E-2</v>
      </c>
      <c r="E54" s="3">
        <v>0.04</v>
      </c>
      <c r="F54">
        <v>2.5000000000000001E-2</v>
      </c>
      <c r="G54" s="3">
        <v>0.04</v>
      </c>
      <c r="H54">
        <v>5</v>
      </c>
      <c r="I54" s="2">
        <f>C54*(D54*E54+F54*G54)/2*H54/3.81</f>
        <v>2.5262467191601051E-2</v>
      </c>
      <c r="J54" s="29">
        <v>1</v>
      </c>
      <c r="K54" s="3">
        <f>I54*J54</f>
        <v>2.5262467191601051E-2</v>
      </c>
      <c r="M54"/>
      <c r="N54"/>
      <c r="O54"/>
      <c r="P54"/>
      <c r="Q54"/>
    </row>
    <row r="55" spans="1:17" s="1" customFormat="1" x14ac:dyDescent="0.2">
      <c r="A55" s="10" t="s">
        <v>41</v>
      </c>
      <c r="B55" s="10"/>
      <c r="C55">
        <v>10</v>
      </c>
      <c r="D55"/>
      <c r="E55"/>
      <c r="F55"/>
      <c r="H55">
        <f>0.01/20</f>
        <v>5.0000000000000001E-4</v>
      </c>
      <c r="I55" s="2">
        <f>C55*H55</f>
        <v>5.0000000000000001E-3</v>
      </c>
      <c r="J55" s="29">
        <v>4</v>
      </c>
      <c r="K55" s="3">
        <f>I55*J55</f>
        <v>0.02</v>
      </c>
      <c r="M55"/>
      <c r="N55"/>
      <c r="O55"/>
      <c r="P55"/>
      <c r="Q55"/>
    </row>
    <row r="56" spans="1:17" s="1" customFormat="1" x14ac:dyDescent="0.2">
      <c r="A56" s="10" t="s">
        <v>42</v>
      </c>
      <c r="B56" s="10" t="s">
        <v>54</v>
      </c>
      <c r="C56">
        <v>5</v>
      </c>
      <c r="D56" s="1">
        <v>2.5000000000000001E-2</v>
      </c>
      <c r="E56" s="3">
        <v>0.04</v>
      </c>
      <c r="F56">
        <v>2.5000000000000001E-2</v>
      </c>
      <c r="G56" s="3">
        <v>0.04</v>
      </c>
      <c r="H56">
        <v>5</v>
      </c>
      <c r="I56" s="2">
        <f>C56*(D56*E56+F56*G56)/2*H56/3.81</f>
        <v>6.5616797900262466E-3</v>
      </c>
      <c r="J56" s="29">
        <v>3</v>
      </c>
      <c r="K56" s="3">
        <f>I56*J56</f>
        <v>1.968503937007874E-2</v>
      </c>
      <c r="M56"/>
      <c r="N56"/>
      <c r="O56"/>
      <c r="P56"/>
      <c r="Q56"/>
    </row>
    <row r="57" spans="1:17" s="1" customFormat="1" x14ac:dyDescent="0.2">
      <c r="A57" s="10" t="s">
        <v>16</v>
      </c>
      <c r="B57" s="10"/>
      <c r="C57"/>
      <c r="D57"/>
      <c r="E57"/>
      <c r="F57"/>
      <c r="G57"/>
      <c r="H57"/>
      <c r="I57" s="2"/>
      <c r="J57" s="29"/>
      <c r="K57" s="3">
        <v>5.0000000000000001E-3</v>
      </c>
      <c r="M57"/>
      <c r="N57"/>
      <c r="O57"/>
      <c r="P57"/>
      <c r="Q57"/>
    </row>
    <row r="58" spans="1:17" s="1" customFormat="1" x14ac:dyDescent="0.2">
      <c r="A58" s="13" t="s">
        <v>43</v>
      </c>
      <c r="B58" s="13"/>
      <c r="C58">
        <v>72</v>
      </c>
      <c r="D58"/>
      <c r="E58"/>
      <c r="F58"/>
      <c r="H58">
        <f>0.055/100</f>
        <v>5.5000000000000003E-4</v>
      </c>
      <c r="I58" s="2">
        <f>C58*H58</f>
        <v>3.9600000000000003E-2</v>
      </c>
      <c r="J58" s="29">
        <v>1</v>
      </c>
      <c r="K58" s="3">
        <f>I58*J58</f>
        <v>3.9600000000000003E-2</v>
      </c>
      <c r="M58"/>
      <c r="N58"/>
      <c r="O58"/>
      <c r="P58"/>
      <c r="Q58"/>
    </row>
    <row r="59" spans="1:17" x14ac:dyDescent="0.2">
      <c r="A59" s="10" t="s">
        <v>18</v>
      </c>
      <c r="B59" s="10"/>
      <c r="K59" s="3">
        <v>0.01</v>
      </c>
    </row>
    <row r="61" spans="1:17" x14ac:dyDescent="0.2">
      <c r="A61" s="1" t="s">
        <v>44</v>
      </c>
      <c r="B61" s="1"/>
      <c r="C61" s="1"/>
      <c r="D61" s="1"/>
      <c r="E61" s="1"/>
      <c r="F61" s="1"/>
      <c r="G61" s="1"/>
      <c r="H61" s="1"/>
      <c r="I61" s="14"/>
      <c r="J61" s="31"/>
      <c r="K61" s="4">
        <f>SUM(K53:K60)</f>
        <v>0.14480997375328086</v>
      </c>
    </row>
    <row r="63" spans="1:17" x14ac:dyDescent="0.2">
      <c r="A63" s="1" t="s">
        <v>45</v>
      </c>
      <c r="B63" s="1"/>
      <c r="C63" s="1"/>
      <c r="D63" s="1"/>
      <c r="E63" s="1"/>
      <c r="F63" s="1"/>
      <c r="G63" s="1"/>
      <c r="H63" s="1"/>
      <c r="I63" s="14"/>
      <c r="J63" s="31"/>
      <c r="K63" s="4">
        <f>K84</f>
        <v>0.19111443569553807</v>
      </c>
    </row>
    <row r="65" spans="1:17" x14ac:dyDescent="0.2">
      <c r="A65" s="1" t="s">
        <v>46</v>
      </c>
      <c r="B65" s="1"/>
      <c r="K65" s="18">
        <f>SUM(K63,K61,K49,K47,K38,K18)</f>
        <v>1.1764736220472443</v>
      </c>
    </row>
    <row r="66" spans="1:17" s="19" customFormat="1" x14ac:dyDescent="0.2">
      <c r="I66" s="20"/>
      <c r="J66" s="32"/>
      <c r="K66" s="21"/>
      <c r="L66" s="22"/>
    </row>
    <row r="67" spans="1:17" s="19" customFormat="1" ht="9.75" customHeight="1" x14ac:dyDescent="0.2">
      <c r="I67" s="20"/>
      <c r="J67" s="32"/>
      <c r="K67" s="21"/>
      <c r="L67" s="22"/>
    </row>
    <row r="68" spans="1:17" s="19" customFormat="1" ht="6.75" customHeight="1" thickBot="1" x14ac:dyDescent="0.25">
      <c r="A68" s="23"/>
      <c r="B68" s="23"/>
      <c r="C68" s="23"/>
      <c r="D68" s="23"/>
      <c r="E68" s="23"/>
      <c r="F68" s="23"/>
      <c r="G68" s="23"/>
      <c r="H68" s="23"/>
      <c r="I68" s="24"/>
      <c r="J68" s="33"/>
      <c r="K68" s="25"/>
      <c r="L68" s="26"/>
      <c r="M68" s="23"/>
    </row>
    <row r="69" spans="1:17" x14ac:dyDescent="0.2">
      <c r="A69" s="1"/>
      <c r="B69" s="1"/>
    </row>
    <row r="71" spans="1:17" s="1" customFormat="1" ht="13.5" thickBot="1" x14ac:dyDescent="0.25">
      <c r="A71" s="1" t="s">
        <v>47</v>
      </c>
      <c r="C71"/>
      <c r="D71" s="34" t="s">
        <v>1</v>
      </c>
      <c r="E71" s="35"/>
      <c r="F71" s="35"/>
      <c r="G71" s="35"/>
      <c r="H71"/>
      <c r="I71" s="2"/>
      <c r="J71" s="29"/>
      <c r="K71" s="28" t="s">
        <v>2</v>
      </c>
      <c r="L71" s="15" t="s">
        <v>3</v>
      </c>
      <c r="M71"/>
      <c r="N71"/>
      <c r="O71"/>
      <c r="P71"/>
      <c r="Q71"/>
    </row>
    <row r="72" spans="1:17" s="1" customFormat="1" x14ac:dyDescent="0.2">
      <c r="B72" t="s">
        <v>52</v>
      </c>
      <c r="C72" s="5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5" t="s">
        <v>9</v>
      </c>
      <c r="I72" s="7" t="s">
        <v>10</v>
      </c>
      <c r="J72" s="29" t="s">
        <v>51</v>
      </c>
      <c r="K72" s="8" t="s">
        <v>10</v>
      </c>
      <c r="M72"/>
      <c r="N72"/>
      <c r="O72"/>
      <c r="P72"/>
      <c r="Q72"/>
    </row>
    <row r="73" spans="1:17" s="1" customFormat="1" x14ac:dyDescent="0.2">
      <c r="A73" s="16" t="s">
        <v>48</v>
      </c>
      <c r="B73" s="13" t="s">
        <v>53</v>
      </c>
      <c r="C73">
        <v>18</v>
      </c>
      <c r="D73" s="1">
        <v>2.5000000000000001E-2</v>
      </c>
      <c r="E73">
        <v>2.5000000000000001E-2</v>
      </c>
      <c r="F73">
        <v>2.5000000000000001E-2</v>
      </c>
      <c r="G73">
        <v>2.5000000000000001E-2</v>
      </c>
      <c r="H73">
        <v>5</v>
      </c>
      <c r="I73" s="2">
        <f>C73*(D73*E73+F73*G73)/2*H73/3.81</f>
        <v>1.4763779527559058E-2</v>
      </c>
      <c r="J73" s="29">
        <v>1</v>
      </c>
      <c r="K73" s="3">
        <f>I73*J73</f>
        <v>1.4763779527559058E-2</v>
      </c>
      <c r="M73"/>
      <c r="N73"/>
      <c r="O73"/>
      <c r="P73"/>
      <c r="Q73"/>
    </row>
    <row r="74" spans="1:17" s="1" customFormat="1" x14ac:dyDescent="0.2">
      <c r="A74" s="10" t="s">
        <v>42</v>
      </c>
      <c r="B74" s="10" t="s">
        <v>54</v>
      </c>
      <c r="C74">
        <v>2</v>
      </c>
      <c r="D74" s="1">
        <v>2.5000000000000001E-2</v>
      </c>
      <c r="E74">
        <v>2.5000000000000001E-2</v>
      </c>
      <c r="F74">
        <v>2.5000000000000001E-2</v>
      </c>
      <c r="G74">
        <v>2.5000000000000001E-2</v>
      </c>
      <c r="H74">
        <v>5</v>
      </c>
      <c r="I74" s="2">
        <f>C74*(D74*E74+F74*G74)/2*H74/3.81</f>
        <v>1.6404199475065619E-3</v>
      </c>
      <c r="J74" s="29">
        <v>5</v>
      </c>
      <c r="K74" s="3">
        <f>I74*J74</f>
        <v>8.20209973753281E-3</v>
      </c>
      <c r="M74"/>
      <c r="N74"/>
      <c r="O74"/>
      <c r="P74"/>
      <c r="Q74"/>
    </row>
    <row r="75" spans="1:17" s="1" customFormat="1" x14ac:dyDescent="0.2">
      <c r="A75" s="16" t="s">
        <v>49</v>
      </c>
      <c r="B75" s="13" t="s">
        <v>53</v>
      </c>
      <c r="C75">
        <v>8.25</v>
      </c>
      <c r="D75" s="1">
        <v>6.5000000000000002E-2</v>
      </c>
      <c r="E75">
        <v>6.5000000000000002E-2</v>
      </c>
      <c r="F75">
        <v>2.5000000000000001E-2</v>
      </c>
      <c r="G75">
        <v>2.5000000000000001E-2</v>
      </c>
      <c r="H75">
        <v>6</v>
      </c>
      <c r="I75" s="2">
        <f>C75*(D75*E75+F75*G75+SQRT(D75*E75*F75*G75))/3*H75/3.81</f>
        <v>2.8041338582677166E-2</v>
      </c>
      <c r="J75" s="29">
        <v>1</v>
      </c>
      <c r="K75" s="3">
        <f>I75*J75</f>
        <v>2.8041338582677166E-2</v>
      </c>
      <c r="M75"/>
      <c r="N75"/>
      <c r="O75"/>
      <c r="P75"/>
      <c r="Q75"/>
    </row>
    <row r="76" spans="1:17" s="1" customFormat="1" x14ac:dyDescent="0.2">
      <c r="A76" s="16" t="s">
        <v>12</v>
      </c>
      <c r="B76" s="16"/>
      <c r="C76">
        <v>8.25</v>
      </c>
      <c r="E76"/>
      <c r="F76"/>
      <c r="G76"/>
      <c r="H76">
        <f>0.0005</f>
        <v>5.0000000000000001E-4</v>
      </c>
      <c r="I76" s="2">
        <f>C76*H76</f>
        <v>4.1250000000000002E-3</v>
      </c>
      <c r="J76" s="29">
        <v>4</v>
      </c>
      <c r="K76" s="3">
        <f>I76*J76</f>
        <v>1.6500000000000001E-2</v>
      </c>
      <c r="M76"/>
      <c r="N76"/>
      <c r="O76"/>
      <c r="P76"/>
      <c r="Q76"/>
    </row>
    <row r="77" spans="1:17" s="1" customFormat="1" x14ac:dyDescent="0.2">
      <c r="A77" s="10" t="s">
        <v>16</v>
      </c>
      <c r="B77" s="10"/>
      <c r="C77"/>
      <c r="D77"/>
      <c r="E77"/>
      <c r="F77"/>
      <c r="G77"/>
      <c r="H77"/>
      <c r="I77" s="2"/>
      <c r="J77" s="29"/>
      <c r="K77" s="3">
        <v>2E-3</v>
      </c>
      <c r="M77"/>
      <c r="N77"/>
      <c r="O77"/>
      <c r="P77"/>
      <c r="Q77"/>
    </row>
    <row r="78" spans="1:17" s="1" customFormat="1" x14ac:dyDescent="0.2">
      <c r="A78" s="13" t="s">
        <v>43</v>
      </c>
      <c r="B78" s="13"/>
      <c r="C78">
        <v>11</v>
      </c>
      <c r="D78"/>
      <c r="E78"/>
      <c r="F78"/>
      <c r="H78">
        <f>0.055/100</f>
        <v>5.5000000000000003E-4</v>
      </c>
      <c r="I78" s="2">
        <f>C78*H78</f>
        <v>6.0500000000000007E-3</v>
      </c>
      <c r="J78" s="29">
        <v>1</v>
      </c>
      <c r="K78" s="3">
        <f>I78*J78</f>
        <v>6.0500000000000007E-3</v>
      </c>
      <c r="M78"/>
      <c r="N78"/>
      <c r="O78"/>
      <c r="P78"/>
      <c r="Q78"/>
    </row>
    <row r="80" spans="1:17" s="1" customFormat="1" x14ac:dyDescent="0.2">
      <c r="A80" s="1" t="s">
        <v>47</v>
      </c>
      <c r="I80" s="14"/>
      <c r="J80" s="31"/>
      <c r="K80" s="4">
        <f>SUM(K73:K79)</f>
        <v>7.5557217847769031E-2</v>
      </c>
      <c r="M80"/>
      <c r="N80"/>
      <c r="O80"/>
      <c r="P80"/>
      <c r="Q80"/>
    </row>
    <row r="81" spans="1:17" x14ac:dyDescent="0.2">
      <c r="I81"/>
      <c r="K81"/>
      <c r="L81"/>
    </row>
    <row r="82" spans="1:17" s="1" customFormat="1" x14ac:dyDescent="0.2">
      <c r="A82" s="1" t="s">
        <v>50</v>
      </c>
      <c r="C82"/>
      <c r="D82"/>
      <c r="E82"/>
      <c r="F82"/>
      <c r="G82"/>
      <c r="H82"/>
      <c r="I82" s="2"/>
      <c r="J82" s="29"/>
      <c r="K82" s="4">
        <v>0.04</v>
      </c>
      <c r="M82"/>
      <c r="N82"/>
      <c r="O82"/>
      <c r="P82"/>
      <c r="Q82"/>
    </row>
    <row r="84" spans="1:17" s="1" customFormat="1" x14ac:dyDescent="0.2">
      <c r="A84" s="1" t="s">
        <v>45</v>
      </c>
      <c r="C84"/>
      <c r="D84"/>
      <c r="E84"/>
      <c r="F84"/>
      <c r="G84"/>
      <c r="H84"/>
      <c r="I84" s="2"/>
      <c r="J84" s="29"/>
      <c r="K84" s="4">
        <f>2*K80+K82</f>
        <v>0.19111443569553807</v>
      </c>
      <c r="M84"/>
      <c r="N84"/>
      <c r="O84"/>
      <c r="P84"/>
      <c r="Q84"/>
    </row>
  </sheetData>
  <mergeCells count="5">
    <mergeCell ref="D4:G4"/>
    <mergeCell ref="D20:G20"/>
    <mergeCell ref="D40:G40"/>
    <mergeCell ref="D51:G51"/>
    <mergeCell ref="D71:G7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Salt Jr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 "Kang" Lee</dc:creator>
  <cp:lastModifiedBy>Yuan "Kang" Lee</cp:lastModifiedBy>
  <dcterms:created xsi:type="dcterms:W3CDTF">2015-06-09T03:45:18Z</dcterms:created>
  <dcterms:modified xsi:type="dcterms:W3CDTF">2015-06-18T18:44:27Z</dcterms:modified>
</cp:coreProperties>
</file>